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Лист1" sheetId="1" r:id="rId3"/>
  </sheets>
  <definedNames/>
  <calcPr/>
</workbook>
</file>

<file path=xl/sharedStrings.xml><?xml version="1.0" encoding="utf-8"?>
<sst xmlns="http://schemas.openxmlformats.org/spreadsheetml/2006/main" count="21" uniqueCount="21">
  <si>
    <t>Исходные данные</t>
  </si>
  <si>
    <t>Номера студента и группы</t>
  </si>
  <si>
    <t>Модификатор дохода: подгоняет доход так, чтобы проект был на минимуме окупаемости</t>
  </si>
  <si>
    <t>Условия задания</t>
  </si>
  <si>
    <t>Первоначальная стоимость внедрения (RC)</t>
  </si>
  <si>
    <t>Срок реализации проекта (T)</t>
  </si>
  <si>
    <t>Ставка дисконтирования (𝛼)</t>
  </si>
  <si>
    <t>Год (t)</t>
  </si>
  <si>
    <t>Доход по годам (D_t)</t>
  </si>
  <si>
    <t>Интегрированный доход (от 1 до t)</t>
  </si>
  <si>
    <t>Расчёты</t>
  </si>
  <si>
    <t>1. Доход без учёта дисконтирования</t>
  </si>
  <si>
    <t>Дисконтированный доход по годам</t>
  </si>
  <si>
    <t>Интегрированный дисконтированный доход (от 1 до t)</t>
  </si>
  <si>
    <t>2. Чистый дисконтированный доход (NPV)</t>
  </si>
  <si>
    <t>3. Индекс доходности (PI)</t>
  </si>
  <si>
    <t>4. Срок окупаемости без учёта ставки дисконтирования</t>
  </si>
  <si>
    <t>5. Срок окупаемости с учётом ставки дисконтирования</t>
  </si>
  <si>
    <t>окупится за 1.45 секунды до закрытия проекта :D</t>
  </si>
  <si>
    <t>Денежные потоки</t>
  </si>
  <si>
    <t>6. Индекс внутренней доходности (IRR)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</si>
</sst>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</font>
    <font/>
    <font>
      <color rgb="FF000000"/>
      <name val="Arial"/>
    </font>
    <font>
      <color rgb="FFFF0000"/>
    </font>
    <font>
      <color rgb="FF38761D"/>
    </font>
  </fonts>
  <fills count="5">
    <fill>
      <patternFill patternType="none"/>
    </fill>
    <fill>
      <patternFill patternType="lightGray"/>
    </fill>
    <fill>
      <patternFill patternType="solid">
        <fgColor rgb="FFFF9900"/>
        <bgColor rgb="FFFF9900"/>
      </patternFill>
    </fill>
    <fill>
      <patternFill patternType="solid">
        <fgColor rgb="FFFFFFFF"/>
        <bgColor rgb="FFFFFFFF"/>
      </patternFill>
    </fill>
    <fill>
      <patternFill patternType="solid">
        <fgColor rgb="FF00FF00"/>
        <bgColor rgb="FF00FF00"/>
      </patternFill>
    </fill>
  </fills>
  <borders count="7">
    <border>
      <left/>
      <right/>
      <top/>
      <bottom/>
    </border>
    <border>
      <left/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/>
    </border>
    <border>
      <left/>
      <right/>
      <top/>
      <bottom style="thin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 style="thin">
        <color rgb="FF000000"/>
      </left>
      <right/>
      <top/>
      <bottom/>
    </border>
    <border>
      <left style="thin">
        <color rgb="FF000000"/>
      </left>
      <right/>
      <top/>
      <bottom style="thin">
        <color rgb="FF000000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/>
    </xf>
    <xf borderId="0" fillId="2" fontId="1" numFmtId="0" xfId="0" applyAlignment="1" applyFill="1" applyFont="1">
      <alignment horizontal="center"/>
    </xf>
    <xf borderId="1" fillId="0" fontId="1" numFmtId="0" xfId="0" applyAlignment="1" applyBorder="1" applyFont="1">
      <alignment/>
    </xf>
    <xf borderId="2" fillId="0" fontId="1" numFmtId="0" xfId="0" applyAlignment="1" applyBorder="1" applyFont="1">
      <alignment/>
    </xf>
    <xf borderId="1" fillId="0" fontId="1" numFmtId="0" xfId="0" applyAlignment="1" applyBorder="1" applyFont="1">
      <alignment wrapText="1"/>
    </xf>
    <xf borderId="3" fillId="0" fontId="1" numFmtId="0" xfId="0" applyAlignment="1" applyBorder="1" applyFont="1">
      <alignment/>
    </xf>
    <xf borderId="4" fillId="0" fontId="1" numFmtId="0" xfId="0" applyAlignment="1" applyBorder="1" applyFont="1">
      <alignment horizontal="left"/>
    </xf>
    <xf borderId="0" fillId="0" fontId="1" numFmtId="0" xfId="0" applyAlignment="1" applyFont="1">
      <alignment horizontal="center"/>
    </xf>
    <xf borderId="0" fillId="0" fontId="1" numFmtId="0" xfId="0" applyAlignment="1" applyFont="1">
      <alignment/>
    </xf>
    <xf borderId="2" fillId="0" fontId="1" numFmtId="0" xfId="0" applyBorder="1" applyFont="1"/>
    <xf borderId="0" fillId="3" fontId="2" numFmtId="0" xfId="0" applyAlignment="1" applyFill="1" applyFont="1">
      <alignment horizontal="left"/>
    </xf>
    <xf borderId="3" fillId="3" fontId="3" numFmtId="0" xfId="0" applyBorder="1" applyFont="1"/>
    <xf borderId="3" fillId="0" fontId="3" numFmtId="0" xfId="0" applyBorder="1" applyFont="1"/>
    <xf borderId="1" fillId="0" fontId="4" numFmtId="0" xfId="0" applyBorder="1" applyFont="1"/>
    <xf borderId="5" fillId="0" fontId="1" numFmtId="0" xfId="0" applyAlignment="1" applyBorder="1" applyFont="1">
      <alignment/>
    </xf>
    <xf borderId="0" fillId="4" fontId="1" numFmtId="0" xfId="0" applyFill="1" applyFont="1"/>
    <xf borderId="5" fillId="0" fontId="1" numFmtId="0" xfId="0" applyBorder="1" applyFont="1"/>
    <xf borderId="0" fillId="0" fontId="3" numFmtId="0" xfId="0" applyFont="1"/>
    <xf borderId="0" fillId="0" fontId="4" numFmtId="0" xfId="0" applyFont="1"/>
    <xf borderId="0" fillId="0" fontId="1" numFmtId="4" xfId="0" applyAlignment="1" applyFont="1" applyNumberFormat="1">
      <alignment/>
    </xf>
    <xf borderId="6" fillId="0" fontId="1" numFmtId="0" xfId="0" applyAlignment="1" applyBorder="1" applyFont="1">
      <alignment/>
    </xf>
    <xf borderId="3" fillId="4" fontId="1" numFmtId="9" xfId="0" applyBorder="1" applyFont="1" applyNumberFormat="1"/>
    <xf borderId="3" fillId="0" fontId="1" numFmtId="0" xfId="0" applyBorder="1" applyFont="1"/>
    <xf borderId="1" fillId="0" fontId="1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1" max="1" width="49.57"/>
    <col customWidth="1" min="2" max="2" width="19.0"/>
    <col customWidth="1" min="5" max="5" width="15.57"/>
  </cols>
  <sheetData>
    <row r="1">
      <c r="A1" s="1" t="s">
        <v>0</v>
      </c>
    </row>
    <row r="2">
      <c r="A2" s="2" t="s">
        <v>1</v>
      </c>
      <c r="B2" s="2">
        <v>9.0</v>
      </c>
      <c r="C2" s="3">
        <v>1.0</v>
      </c>
    </row>
    <row r="3">
      <c r="A3" s="4" t="s">
        <v>2</v>
      </c>
      <c r="B3" s="5">
        <v>83506.48</v>
      </c>
      <c r="C3" s="6"/>
      <c r="D3" s="7"/>
      <c r="E3" s="7"/>
      <c r="F3" s="7"/>
      <c r="G3" s="7"/>
    </row>
    <row r="5">
      <c r="A5" s="1" t="s">
        <v>3</v>
      </c>
    </row>
    <row r="6">
      <c r="A6" s="8" t="s">
        <v>4</v>
      </c>
      <c r="B6">
        <f>500000+20000*$B$2</f>
        <v>680000</v>
      </c>
      <c r="D6" s="9"/>
    </row>
    <row r="7">
      <c r="A7" s="8" t="s">
        <v>5</v>
      </c>
      <c r="B7">
        <f>ROUND(2+$B$2/10)</f>
        <v>3</v>
      </c>
      <c r="D7" s="9"/>
    </row>
    <row r="8">
      <c r="A8" s="8" t="s">
        <v>6</v>
      </c>
      <c r="B8">
        <f>25+0.2*$B$2</f>
        <v>26.8</v>
      </c>
      <c r="D8" s="9"/>
    </row>
    <row r="9">
      <c r="A9" s="8" t="s">
        <v>7</v>
      </c>
      <c r="B9" s="8">
        <v>1.0</v>
      </c>
      <c r="C9" s="8">
        <v>2.0</v>
      </c>
      <c r="D9" s="3">
        <v>3.0</v>
      </c>
    </row>
    <row r="10">
      <c r="A10" s="10" t="s">
        <v>8</v>
      </c>
      <c r="B10">
        <f t="shared" ref="B10:D10" si="1">100000+10000*$B$2*B$9+500*$B$2*B$9+$B$3</f>
        <v>278006.48</v>
      </c>
      <c r="C10">
        <f t="shared" si="1"/>
        <v>372506.48</v>
      </c>
      <c r="D10" s="9">
        <f t="shared" si="1"/>
        <v>467006.48</v>
      </c>
    </row>
    <row r="11">
      <c r="A11" s="5" t="s">
        <v>9</v>
      </c>
      <c r="B11" s="11">
        <f t="shared" ref="B11:D11" si="2">SUM($B$10:B$10)</f>
        <v>278006.48</v>
      </c>
      <c r="C11" s="12">
        <f t="shared" si="2"/>
        <v>650512.96</v>
      </c>
      <c r="D11" s="13">
        <f t="shared" si="2"/>
        <v>1117519.44</v>
      </c>
    </row>
    <row r="13">
      <c r="A13" s="1" t="s">
        <v>10</v>
      </c>
    </row>
    <row r="14">
      <c r="A14" s="14" t="s">
        <v>11</v>
      </c>
      <c r="B14" s="15">
        <f>$D$11-$B$6</f>
        <v>437519.44</v>
      </c>
      <c r="E14" s="9"/>
    </row>
    <row r="15">
      <c r="A15" s="16"/>
      <c r="E15" s="9"/>
    </row>
    <row r="16">
      <c r="A16" s="14" t="s">
        <v>12</v>
      </c>
      <c r="B16">
        <f t="shared" ref="B16:D16" si="3">B$10/((1+$B$8/100)^B$9)</f>
        <v>219248.0126</v>
      </c>
      <c r="C16">
        <f t="shared" si="3"/>
        <v>231683.6171</v>
      </c>
      <c r="D16">
        <f t="shared" si="3"/>
        <v>229068.3809</v>
      </c>
      <c r="E16" s="9"/>
    </row>
    <row r="17">
      <c r="A17" s="14" t="s">
        <v>13</v>
      </c>
      <c r="B17" s="17">
        <f t="shared" ref="B17:D17" si="4">SUM($B$16:B$16)</f>
        <v>219248.0126</v>
      </c>
      <c r="C17" s="17">
        <f t="shared" si="4"/>
        <v>450931.6297</v>
      </c>
      <c r="D17" s="18">
        <f t="shared" si="4"/>
        <v>680000.0106</v>
      </c>
      <c r="E17" s="9"/>
    </row>
    <row r="18">
      <c r="A18" s="14" t="s">
        <v>14</v>
      </c>
      <c r="B18" s="15">
        <f>$D$17-$B$6</f>
        <v>0.01058483322</v>
      </c>
      <c r="C18" s="19"/>
      <c r="E18" s="9"/>
    </row>
    <row r="19">
      <c r="A19" s="16"/>
      <c r="E19" s="9"/>
    </row>
    <row r="20">
      <c r="A20" s="14" t="s">
        <v>15</v>
      </c>
      <c r="B20" s="15">
        <f>$B$18/$B$6</f>
        <v>0.0000000155659312</v>
      </c>
      <c r="C20" s="8"/>
      <c r="E20" s="9"/>
    </row>
    <row r="21">
      <c r="A21" s="14" t="s">
        <v>16</v>
      </c>
      <c r="B21" s="15">
        <f>IF($D$11&gt;$B$6,$B$7-1+($B$6-$C$11)/$D$10,"NOPE")</f>
        <v>2.063140537</v>
      </c>
      <c r="C21" s="8"/>
      <c r="E21" s="9"/>
    </row>
    <row r="22">
      <c r="A22" s="14" t="s">
        <v>17</v>
      </c>
      <c r="B22" s="15">
        <f>IF($B$18&gt;0,$B$7-1+($B$6-$C$17)/$D$16,"NOPE")</f>
        <v>2.999999954</v>
      </c>
      <c r="C22" s="7" t="s">
        <v>18</v>
      </c>
      <c r="E22" s="9"/>
    </row>
    <row r="23">
      <c r="A23" s="16"/>
      <c r="E23" s="9"/>
    </row>
    <row r="24">
      <c r="A24" s="14" t="s">
        <v>19</v>
      </c>
      <c r="B24">
        <f>-$B$6</f>
        <v>-680000</v>
      </c>
      <c r="C24">
        <f t="shared" ref="C24:E24" si="5">B$16</f>
        <v>219248.0126</v>
      </c>
      <c r="D24">
        <f t="shared" si="5"/>
        <v>231683.6171</v>
      </c>
      <c r="E24" s="9">
        <f t="shared" si="5"/>
        <v>229068.3809</v>
      </c>
    </row>
    <row r="25">
      <c r="A25" s="20" t="s">
        <v>20</v>
      </c>
      <c r="B25" s="21">
        <f>IRR(B24:E24)</f>
        <v>0.000000007727005986</v>
      </c>
      <c r="C25" s="22"/>
      <c r="D25" s="22"/>
      <c r="E25" s="23"/>
    </row>
  </sheetData>
  <mergeCells count="4">
    <mergeCell ref="A1:C1"/>
    <mergeCell ref="A5:D5"/>
    <mergeCell ref="A13:E13"/>
    <mergeCell ref="C22:E22"/>
  </mergeCells>
  <drawing r:id="rId1"/>
</worksheet>
</file>